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myfiles\jj695\dos\Postdoc at Bath\Experiment\Water filtration\New resultsw with new PVDF(534k)\Set 3\"/>
    </mc:Choice>
  </mc:AlternateContent>
  <xr:revisionPtr revIDLastSave="0" documentId="13_ncr:1_{20375370-61A6-44F0-BFF9-1CCE16239DF1}" xr6:coauthVersionLast="44" xr6:coauthVersionMax="44" xr10:uidLastSave="{00000000-0000-0000-0000-000000000000}"/>
  <bookViews>
    <workbookView xWindow="-120" yWindow="-120" windowWidth="29040" windowHeight="15840" activeTab="2" xr2:uid="{00000000-000D-0000-FFFF-FFFF00000000}"/>
  </bookViews>
  <sheets>
    <sheet name="Calibration" sheetId="8" r:id="rId1"/>
    <sheet name="0.15%_5" sheetId="1" r:id="rId2"/>
    <sheet name="Reuse 0.075% set 5 membrane" sheetId="9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6" i="9" l="1"/>
  <c r="E16" i="9" s="1"/>
  <c r="B16" i="9"/>
  <c r="G10" i="9"/>
  <c r="J10" i="9" s="1"/>
  <c r="D10" i="9"/>
  <c r="E10" i="9" s="1"/>
  <c r="M9" i="9"/>
  <c r="G9" i="9"/>
  <c r="J9" i="9" s="1"/>
  <c r="D9" i="9"/>
  <c r="E9" i="9" s="1"/>
  <c r="E17" i="9" l="1"/>
  <c r="E21" i="9" s="1"/>
  <c r="F10" i="9"/>
  <c r="I10" i="9" s="1"/>
  <c r="K10" i="9" s="1"/>
  <c r="F9" i="9"/>
  <c r="I9" i="9" s="1"/>
  <c r="K9" i="9" s="1"/>
  <c r="M10" i="9" s="1"/>
  <c r="M16" i="9"/>
  <c r="M15" i="9"/>
  <c r="D19" i="1"/>
  <c r="E19" i="1" s="1"/>
  <c r="D16" i="1"/>
  <c r="D10" i="1"/>
  <c r="E10" i="1" s="1"/>
  <c r="D9" i="1"/>
  <c r="E9" i="1" s="1"/>
  <c r="B16" i="1"/>
  <c r="G10" i="1"/>
  <c r="J10" i="1" s="1"/>
  <c r="M9" i="1"/>
  <c r="G9" i="1"/>
  <c r="J9" i="1" s="1"/>
  <c r="E16" i="1" l="1"/>
  <c r="E17" i="1" s="1"/>
  <c r="E21" i="1" s="1"/>
  <c r="F10" i="1"/>
  <c r="I10" i="1" s="1"/>
  <c r="K10" i="1" s="1"/>
  <c r="F9" i="1"/>
  <c r="I9" i="1" s="1"/>
  <c r="K9" i="1" s="1"/>
  <c r="M10" i="1" s="1"/>
  <c r="M16" i="1" s="1"/>
  <c r="M15" i="1" l="1"/>
</calcChain>
</file>

<file path=xl/sharedStrings.xml><?xml version="1.0" encoding="utf-8"?>
<sst xmlns="http://schemas.openxmlformats.org/spreadsheetml/2006/main" count="62" uniqueCount="31">
  <si>
    <t>Calibration</t>
  </si>
  <si>
    <t>Permeate</t>
  </si>
  <si>
    <t>Feed left</t>
  </si>
  <si>
    <t>Sample</t>
  </si>
  <si>
    <t>Volume (mL)</t>
  </si>
  <si>
    <t>Abs.</t>
  </si>
  <si>
    <t>1st permeate</t>
  </si>
  <si>
    <t>2nd permeate</t>
  </si>
  <si>
    <t>ave</t>
  </si>
  <si>
    <t>Retentate</t>
  </si>
  <si>
    <t>std</t>
  </si>
  <si>
    <t>mass balance</t>
  </si>
  <si>
    <t>Desorption/Fouling</t>
  </si>
  <si>
    <t>Abs</t>
  </si>
  <si>
    <t>Conc. (g/L)</t>
  </si>
  <si>
    <t>Conc.=0.0296*Abs.</t>
  </si>
  <si>
    <t>Feed Concentration</t>
  </si>
  <si>
    <t>0.01 mg/mL</t>
  </si>
  <si>
    <t>Feed Volume</t>
  </si>
  <si>
    <t>100 mL</t>
  </si>
  <si>
    <t>Dead Volume</t>
  </si>
  <si>
    <t>1 mL</t>
  </si>
  <si>
    <t>Conc. (mg/mL)</t>
  </si>
  <si>
    <t>Dye amount (mg)</t>
  </si>
  <si>
    <t>Sum of permeated dye (mg)</t>
  </si>
  <si>
    <t>Sum of permeated volume (mL)</t>
  </si>
  <si>
    <t>Dye left in feed (mg)</t>
  </si>
  <si>
    <t>Volume left in feed (mL)</t>
  </si>
  <si>
    <t>Dye conc in feed (mg/mL)</t>
  </si>
  <si>
    <t>Dye rejection</t>
  </si>
  <si>
    <t>mass balance including desorption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</si>
</sst>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10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Calibration Curve</a:t>
            </a:r>
            <a:r>
              <a:rPr lang="en-GB" baseline="0"/>
              <a:t> for Reactive Black (MW 992)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7.5263342082239726E-2"/>
                  <c:y val="-3.354622338874307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Calibration!$A$4:$A$10</c:f>
              <c:numCache>
                <c:formatCode>General</c:formatCode>
                <c:ptCount val="7"/>
                <c:pt idx="0">
                  <c:v>0.67889999999999995</c:v>
                </c:pt>
                <c:pt idx="1">
                  <c:v>0.33410000000000001</c:v>
                </c:pt>
                <c:pt idx="2">
                  <c:v>0.25169999999999998</c:v>
                </c:pt>
                <c:pt idx="3">
                  <c:v>0.16830000000000001</c:v>
                </c:pt>
                <c:pt idx="4">
                  <c:v>8.43E-2</c:v>
                </c:pt>
                <c:pt idx="5">
                  <c:v>3.5799999999999998E-2</c:v>
                </c:pt>
                <c:pt idx="6">
                  <c:v>1.84E-2</c:v>
                </c:pt>
              </c:numCache>
            </c:numRef>
          </c:xVal>
          <c:yVal>
            <c:numRef>
              <c:f>Calibration!$B$4:$B$10</c:f>
              <c:numCache>
                <c:formatCode>General</c:formatCode>
                <c:ptCount val="7"/>
                <c:pt idx="0">
                  <c:v>0.02</c:v>
                </c:pt>
                <c:pt idx="1">
                  <c:v>0.01</c:v>
                </c:pt>
                <c:pt idx="2">
                  <c:v>7.4999999999999997E-3</c:v>
                </c:pt>
                <c:pt idx="3">
                  <c:v>5.0000000000000001E-3</c:v>
                </c:pt>
                <c:pt idx="4">
                  <c:v>2.5000000000000001E-3</c:v>
                </c:pt>
                <c:pt idx="5">
                  <c:v>1E-3</c:v>
                </c:pt>
                <c:pt idx="6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5E-469F-A6B1-A3AFE2709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382576"/>
        <c:axId val="857388808"/>
      </c:scatterChart>
      <c:valAx>
        <c:axId val="85738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Absorbance</a:t>
                </a:r>
                <a:r>
                  <a:rPr lang="en-GB" baseline="0"/>
                  <a:t> (a.u)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7388808"/>
        <c:crosses val="autoZero"/>
        <c:crossBetween val="midCat"/>
      </c:valAx>
      <c:valAx>
        <c:axId val="857388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Concentration (g/L)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738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2</xdr:row>
      <xdr:rowOff>47625</xdr:rowOff>
    </xdr:from>
    <xdr:to>
      <xdr:col>8</xdr:col>
      <xdr:colOff>847725</xdr:colOff>
      <xdr:row>16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workbookViewId="0">
      <selection activeCell="C1" sqref="C1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3" x14ac:dyDescent="0.25">
      <c r="A1" s="1" t="s">
        <v>0</v>
      </c>
      <c r="C1" t="s">
        <v>15</v>
      </c>
    </row>
    <row r="3" spans="1:3" x14ac:dyDescent="0.25">
      <c r="A3" t="s">
        <v>13</v>
      </c>
      <c r="B3" t="s">
        <v>14</v>
      </c>
    </row>
    <row r="4" spans="1:3" x14ac:dyDescent="0.25">
      <c r="A4">
        <v>0.67889999999999995</v>
      </c>
      <c r="B4">
        <v>0.02</v>
      </c>
    </row>
    <row r="5" spans="1:3" x14ac:dyDescent="0.25">
      <c r="A5">
        <v>0.33410000000000001</v>
      </c>
      <c r="B5">
        <v>0.01</v>
      </c>
    </row>
    <row r="6" spans="1:3" x14ac:dyDescent="0.25">
      <c r="A6">
        <v>0.25169999999999998</v>
      </c>
      <c r="B6">
        <v>7.4999999999999997E-3</v>
      </c>
    </row>
    <row r="7" spans="1:3" x14ac:dyDescent="0.25">
      <c r="A7">
        <v>0.16830000000000001</v>
      </c>
      <c r="B7">
        <v>5.0000000000000001E-3</v>
      </c>
    </row>
    <row r="8" spans="1:3" x14ac:dyDescent="0.25">
      <c r="A8">
        <v>8.43E-2</v>
      </c>
      <c r="B8">
        <v>2.5000000000000001E-3</v>
      </c>
    </row>
    <row r="9" spans="1:3" x14ac:dyDescent="0.25">
      <c r="A9">
        <v>3.5799999999999998E-2</v>
      </c>
      <c r="B9">
        <v>1E-3</v>
      </c>
    </row>
    <row r="10" spans="1:3" x14ac:dyDescent="0.25">
      <c r="A10">
        <v>1.84E-2</v>
      </c>
      <c r="B10">
        <v>5.0000000000000001E-4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"/>
  <sheetViews>
    <sheetView workbookViewId="0">
      <selection sqref="A1:XFD1048576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15</v>
      </c>
    </row>
    <row r="2" spans="1:13" x14ac:dyDescent="0.25">
      <c r="A2" s="1" t="s">
        <v>16</v>
      </c>
      <c r="C2" t="s">
        <v>17</v>
      </c>
    </row>
    <row r="3" spans="1:13" x14ac:dyDescent="0.25">
      <c r="A3" s="1" t="s">
        <v>18</v>
      </c>
      <c r="C3" t="s">
        <v>19</v>
      </c>
    </row>
    <row r="4" spans="1:13" x14ac:dyDescent="0.25">
      <c r="A4" s="1" t="s">
        <v>20</v>
      </c>
      <c r="C4" t="s">
        <v>21</v>
      </c>
    </row>
    <row r="5" spans="1:13" x14ac:dyDescent="0.25">
      <c r="A5" s="1"/>
    </row>
    <row r="7" spans="1:13" x14ac:dyDescent="0.25">
      <c r="B7" s="7" t="s">
        <v>1</v>
      </c>
      <c r="C7" s="7"/>
      <c r="D7" s="7"/>
      <c r="E7" s="7"/>
      <c r="F7" s="7"/>
      <c r="G7" s="7"/>
      <c r="H7" s="5"/>
      <c r="I7" s="7" t="s">
        <v>2</v>
      </c>
      <c r="J7" s="7"/>
      <c r="K7" s="7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22</v>
      </c>
      <c r="E8" s="1" t="s">
        <v>23</v>
      </c>
      <c r="F8" s="1" t="s">
        <v>24</v>
      </c>
      <c r="G8" s="1" t="s">
        <v>25</v>
      </c>
      <c r="H8" s="1"/>
      <c r="I8" s="1" t="s">
        <v>26</v>
      </c>
      <c r="J8" s="1" t="s">
        <v>27</v>
      </c>
      <c r="K8" s="1" t="s">
        <v>28</v>
      </c>
      <c r="M8" s="1" t="s">
        <v>29</v>
      </c>
    </row>
    <row r="9" spans="1:13" x14ac:dyDescent="0.25">
      <c r="A9" t="s">
        <v>6</v>
      </c>
      <c r="B9">
        <v>10</v>
      </c>
      <c r="C9">
        <v>2.93E-2</v>
      </c>
      <c r="D9">
        <f>0.0296*C9</f>
        <v>8.6728E-4</v>
      </c>
      <c r="E9">
        <f>B9*D9</f>
        <v>8.6727999999999996E-3</v>
      </c>
      <c r="F9">
        <f>SUM(E9)</f>
        <v>8.6727999999999996E-3</v>
      </c>
      <c r="G9">
        <f>SUM(B9)</f>
        <v>10</v>
      </c>
      <c r="I9">
        <f>0.01*100-F9</f>
        <v>0.99132719999999996</v>
      </c>
      <c r="J9">
        <f>101-G9</f>
        <v>91</v>
      </c>
      <c r="K9">
        <f>I9/J9</f>
        <v>1.0893705494505494E-2</v>
      </c>
      <c r="M9" s="3">
        <f>1-D9/0.01</f>
        <v>0.91327199999999997</v>
      </c>
    </row>
    <row r="10" spans="1:13" x14ac:dyDescent="0.25">
      <c r="A10" t="s">
        <v>7</v>
      </c>
      <c r="B10">
        <v>10</v>
      </c>
      <c r="C10">
        <v>3.8899999999999997E-2</v>
      </c>
      <c r="D10">
        <f t="shared" ref="D10" si="0">0.0296*C10</f>
        <v>1.1514399999999999E-3</v>
      </c>
      <c r="E10">
        <f>B10*D10</f>
        <v>1.1514399999999999E-2</v>
      </c>
      <c r="F10">
        <f>SUM(E9:E10)</f>
        <v>2.0187199999999999E-2</v>
      </c>
      <c r="G10">
        <f>SUM(B9:B10)</f>
        <v>20</v>
      </c>
      <c r="I10">
        <f>0.01*100-F10</f>
        <v>0.97981280000000004</v>
      </c>
      <c r="J10">
        <f t="shared" ref="J10" si="1">101-G10</f>
        <v>81</v>
      </c>
      <c r="K10">
        <f t="shared" ref="K10" si="2">I10/J10</f>
        <v>1.2096454320987654E-2</v>
      </c>
      <c r="M10" s="3">
        <f>1-D10/K9</f>
        <v>0.8943022646811265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0.90378713234056329</v>
      </c>
    </row>
    <row r="16" spans="1:13" x14ac:dyDescent="0.25">
      <c r="A16" t="s">
        <v>9</v>
      </c>
      <c r="B16">
        <f>101-B9-B10-B11-B12-B13-B14</f>
        <v>81</v>
      </c>
      <c r="C16">
        <v>0.3916</v>
      </c>
      <c r="D16">
        <f t="shared" ref="D16" si="3">0.0296*C16</f>
        <v>1.159136E-2</v>
      </c>
      <c r="E16">
        <f>B16*D16</f>
        <v>0.93890015999999998</v>
      </c>
      <c r="L16" s="4" t="s">
        <v>10</v>
      </c>
      <c r="M16" s="3">
        <f>STDEV(M9:M14)</f>
        <v>1.3413628481289385E-2</v>
      </c>
    </row>
    <row r="17" spans="1:5" x14ac:dyDescent="0.25">
      <c r="D17" s="2" t="s">
        <v>11</v>
      </c>
      <c r="E17">
        <f>SUM(E9:E16)</f>
        <v>0.95908735999999994</v>
      </c>
    </row>
    <row r="19" spans="1:5" x14ac:dyDescent="0.25">
      <c r="A19" t="s">
        <v>12</v>
      </c>
      <c r="B19">
        <v>20</v>
      </c>
      <c r="C19">
        <v>6.7000000000000002E-3</v>
      </c>
      <c r="D19">
        <f t="shared" ref="D19" si="4">0.0296*C19</f>
        <v>1.9832000000000001E-4</v>
      </c>
      <c r="E19">
        <f>B19*D19</f>
        <v>3.9664000000000001E-3</v>
      </c>
    </row>
    <row r="21" spans="1:5" x14ac:dyDescent="0.25">
      <c r="D21" s="2" t="s">
        <v>30</v>
      </c>
      <c r="E21">
        <f>E17+E19</f>
        <v>0.96305375999999998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422E0-6ABC-4B08-B248-90BF883FCD74}">
  <dimension ref="A1:M21"/>
  <sheetViews>
    <sheetView tabSelected="1" workbookViewId="0">
      <selection activeCell="J23" sqref="J23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15</v>
      </c>
    </row>
    <row r="2" spans="1:13" x14ac:dyDescent="0.25">
      <c r="A2" s="1" t="s">
        <v>16</v>
      </c>
      <c r="C2" t="s">
        <v>17</v>
      </c>
    </row>
    <row r="3" spans="1:13" x14ac:dyDescent="0.25">
      <c r="A3" s="1" t="s">
        <v>18</v>
      </c>
      <c r="C3" t="s">
        <v>19</v>
      </c>
    </row>
    <row r="4" spans="1:13" x14ac:dyDescent="0.25">
      <c r="A4" s="1" t="s">
        <v>20</v>
      </c>
      <c r="C4" t="s">
        <v>21</v>
      </c>
    </row>
    <row r="5" spans="1:13" x14ac:dyDescent="0.25">
      <c r="A5" s="1"/>
    </row>
    <row r="7" spans="1:13" x14ac:dyDescent="0.25">
      <c r="B7" s="7" t="s">
        <v>1</v>
      </c>
      <c r="C7" s="7"/>
      <c r="D7" s="7"/>
      <c r="E7" s="7"/>
      <c r="F7" s="7"/>
      <c r="G7" s="7"/>
      <c r="H7" s="6"/>
      <c r="I7" s="7" t="s">
        <v>2</v>
      </c>
      <c r="J7" s="7"/>
      <c r="K7" s="7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22</v>
      </c>
      <c r="E8" s="1" t="s">
        <v>23</v>
      </c>
      <c r="F8" s="1" t="s">
        <v>24</v>
      </c>
      <c r="G8" s="1" t="s">
        <v>25</v>
      </c>
      <c r="H8" s="1"/>
      <c r="I8" s="1" t="s">
        <v>26</v>
      </c>
      <c r="J8" s="1" t="s">
        <v>27</v>
      </c>
      <c r="K8" s="1" t="s">
        <v>28</v>
      </c>
      <c r="M8" s="1" t="s">
        <v>29</v>
      </c>
    </row>
    <row r="9" spans="1:13" x14ac:dyDescent="0.25">
      <c r="A9" t="s">
        <v>6</v>
      </c>
      <c r="B9">
        <v>10</v>
      </c>
      <c r="C9">
        <v>1.77E-2</v>
      </c>
      <c r="D9">
        <f>0.0296*C9</f>
        <v>5.2391999999999998E-4</v>
      </c>
      <c r="E9">
        <f>B9*D9</f>
        <v>5.2391999999999994E-3</v>
      </c>
      <c r="F9">
        <f>SUM(E9)</f>
        <v>5.2391999999999994E-3</v>
      </c>
      <c r="G9">
        <f>SUM(B9)</f>
        <v>10</v>
      </c>
      <c r="I9">
        <f>0.01*100-F9</f>
        <v>0.9947608</v>
      </c>
      <c r="J9">
        <f>101-G9</f>
        <v>91</v>
      </c>
      <c r="K9">
        <f>I9/J9</f>
        <v>1.0931437362637363E-2</v>
      </c>
      <c r="M9" s="3">
        <f>1-D9/0.01</f>
        <v>0.94760800000000001</v>
      </c>
    </row>
    <row r="10" spans="1:13" x14ac:dyDescent="0.25">
      <c r="A10" t="s">
        <v>7</v>
      </c>
      <c r="B10">
        <v>10</v>
      </c>
      <c r="C10">
        <v>2.1700000000000001E-2</v>
      </c>
      <c r="D10">
        <f t="shared" ref="D10" si="0">0.0296*C10</f>
        <v>6.4232000000000004E-4</v>
      </c>
      <c r="E10">
        <f>B10*D10</f>
        <v>6.4232000000000004E-3</v>
      </c>
      <c r="F10">
        <f>SUM(E9:E10)</f>
        <v>1.16624E-2</v>
      </c>
      <c r="G10">
        <f>SUM(B9:B10)</f>
        <v>20</v>
      </c>
      <c r="I10">
        <f>0.01*100-F10</f>
        <v>0.98833760000000004</v>
      </c>
      <c r="J10">
        <f t="shared" ref="J10" si="1">101-G10</f>
        <v>81</v>
      </c>
      <c r="K10">
        <f t="shared" ref="K10" si="2">I10/J10</f>
        <v>1.22016987654321E-2</v>
      </c>
      <c r="M10" s="3">
        <f>1-D10/K9</f>
        <v>0.94124103000439907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0.94442451500219948</v>
      </c>
    </row>
    <row r="16" spans="1:13" x14ac:dyDescent="0.25">
      <c r="A16" t="s">
        <v>9</v>
      </c>
      <c r="B16">
        <f>101-B9-B10-B11-B12-B13-B14</f>
        <v>81</v>
      </c>
      <c r="C16">
        <v>0.41160000000000002</v>
      </c>
      <c r="D16">
        <f t="shared" ref="D16" si="3">0.0296*C16</f>
        <v>1.2183360000000001E-2</v>
      </c>
      <c r="E16">
        <f>B16*D16</f>
        <v>0.98685216000000009</v>
      </c>
      <c r="L16" s="4" t="s">
        <v>10</v>
      </c>
      <c r="M16" s="3">
        <f>STDEV(M9:M14)</f>
        <v>4.5021276595007039E-3</v>
      </c>
    </row>
    <row r="17" spans="1:5" x14ac:dyDescent="0.25">
      <c r="D17" s="2" t="s">
        <v>11</v>
      </c>
      <c r="E17">
        <f>SUM(E9:E16)</f>
        <v>0.99851456000000005</v>
      </c>
    </row>
    <row r="19" spans="1:5" x14ac:dyDescent="0.25">
      <c r="A19" t="s">
        <v>12</v>
      </c>
      <c r="B19">
        <v>20</v>
      </c>
    </row>
    <row r="21" spans="1:5" x14ac:dyDescent="0.25">
      <c r="D21" s="2" t="s">
        <v>30</v>
      </c>
      <c r="E21">
        <f>E17+E19</f>
        <v>0.99851456000000005</v>
      </c>
    </row>
  </sheetData>
  <mergeCells count="2">
    <mergeCell ref="B7:G7"/>
    <mergeCell ref="I7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Calibration</vt:lpstr>
      <vt:lpstr>0.15%_5</vt:lpstr>
      <vt:lpstr>Reuse 0.075% set 5 membrane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Ji</dc:creator>
  <cp:lastModifiedBy>Jing Ji</cp:lastModifiedBy>
  <dcterms:created xsi:type="dcterms:W3CDTF">2019-10-29T17:11:48Z</dcterms:created>
  <dcterms:modified xsi:type="dcterms:W3CDTF">2020-02-06T15:00:45Z</dcterms:modified>
</cp:coreProperties>
</file>